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185" windowWidth="15600" windowHeight="5295" activeTab="0"/>
  </bookViews>
  <sheets>
    <sheet name="pionirji" sheetId="1" r:id="rId1"/>
    <sheet name="mladinci" sheetId="2" r:id="rId2"/>
    <sheet name="člani" sheetId="3" r:id="rId3"/>
    <sheet name="Organizacija" sheetId="4" r:id="rId4"/>
  </sheets>
  <definedNames/>
  <calcPr fullCalcOnLoad="1"/>
</workbook>
</file>

<file path=xl/sharedStrings.xml><?xml version="1.0" encoding="utf-8"?>
<sst xmlns="http://schemas.openxmlformats.org/spreadsheetml/2006/main" count="199" uniqueCount="67">
  <si>
    <t>tekmovalec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</si>
  <si>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</si>
  <si>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</si>
  <si>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</si>
  <si>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</si>
  <si>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</si>
  <si>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</si>
  <si>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</si>
  <si>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</si>
  <si>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Roman Maguša</t>
  </si>
  <si>
    <t>Dejan Cvetko</t>
  </si>
  <si>
    <t>Damjan Prajndl</t>
  </si>
  <si>
    <t>naslabše kolo</t>
  </si>
  <si>
    <t>___</t>
  </si>
  <si>
    <t>zaost.</t>
  </si>
  <si>
    <t>Mitja Kovačič</t>
  </si>
  <si>
    <t>nad 20 let</t>
  </si>
  <si>
    <t>do 15 let</t>
  </si>
  <si>
    <t>Rok Štebih</t>
  </si>
  <si>
    <t>Aleš Štebih</t>
  </si>
  <si>
    <t>Boštjan Rola</t>
  </si>
  <si>
    <t>Leon Rola</t>
  </si>
  <si>
    <t>15 do 20 let</t>
  </si>
  <si>
    <t>Žan Majerič</t>
  </si>
  <si>
    <t>Jani Čeh</t>
  </si>
  <si>
    <t>Gregor Tašner</t>
  </si>
  <si>
    <t>REZULT.</t>
  </si>
  <si>
    <t>Jasmina Štebih</t>
  </si>
  <si>
    <t>David Zupančič</t>
  </si>
  <si>
    <t>Občinska liga 2012 - pionirji</t>
  </si>
  <si>
    <t>Občinska liga 2012 - mladinci</t>
  </si>
  <si>
    <t>Občinska liga 2012 - člani</t>
  </si>
  <si>
    <t>Janez Tašner</t>
  </si>
  <si>
    <t>Stanko Tašner</t>
  </si>
  <si>
    <t>Miran Kuzminski</t>
  </si>
  <si>
    <t>Benjamin Kuhar</t>
  </si>
  <si>
    <t>Franci Hameršak</t>
  </si>
  <si>
    <t>Organizatorji:</t>
  </si>
  <si>
    <t>Roman</t>
  </si>
  <si>
    <t>Damjan</t>
  </si>
  <si>
    <t>Jani</t>
  </si>
  <si>
    <t>Mitja</t>
  </si>
  <si>
    <t>Dejan</t>
  </si>
  <si>
    <t>Žan Vrhovšek</t>
  </si>
  <si>
    <t>Marko Krajnc</t>
  </si>
  <si>
    <t>Rok Markež</t>
  </si>
  <si>
    <t>Timotej Goričan</t>
  </si>
  <si>
    <t>David</t>
  </si>
  <si>
    <t xml:space="preserve"> Miran</t>
  </si>
  <si>
    <t>povpr.rezultat</t>
  </si>
  <si>
    <t>pomlad</t>
  </si>
  <si>
    <t>20.11.</t>
  </si>
  <si>
    <t>Pomladni del</t>
  </si>
  <si>
    <t>jesen</t>
  </si>
  <si>
    <t>23.11.</t>
  </si>
  <si>
    <t>Bojan</t>
  </si>
  <si>
    <t>Rok</t>
  </si>
  <si>
    <t>4.12.</t>
  </si>
  <si>
    <t>30.11.</t>
  </si>
  <si>
    <t>11.12.</t>
  </si>
  <si>
    <t>7.12.</t>
  </si>
  <si>
    <t>več oseb</t>
  </si>
  <si>
    <t>Denis Šober</t>
  </si>
  <si>
    <t>Peter Ploj</t>
  </si>
  <si>
    <t>Miran</t>
  </si>
  <si>
    <t>15.1.</t>
  </si>
  <si>
    <t>18.1.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</si>
</sst>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17"/>
      <name val="Calibri"/>
      <family val="2"/>
    </font>
    <font>
      <sz val="18"/>
      <color indexed="17"/>
      <name val="Calibri"/>
      <family val="2"/>
    </font>
    <font>
      <sz val="18"/>
      <color indexed="18"/>
      <name val="Calibri"/>
      <family val="2"/>
    </font>
    <font>
      <b/>
      <sz val="20"/>
      <color indexed="60"/>
      <name val="Calibri"/>
      <family val="2"/>
    </font>
    <font>
      <sz val="1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B050"/>
      <name val="Calibri"/>
      <family val="2"/>
    </font>
    <font>
      <sz val="11"/>
      <color rgb="FFC00000"/>
      <name val="Calibri"/>
      <family val="2"/>
    </font>
    <font>
      <b/>
      <sz val="20"/>
      <color rgb="FF00B050"/>
      <name val="Calibri"/>
      <family val="2"/>
    </font>
    <font>
      <sz val="18"/>
      <color rgb="FF00B050"/>
      <name val="Calibri"/>
      <family val="2"/>
    </font>
    <font>
      <sz val="18"/>
      <color theme="3" tint="-0.24997000396251678"/>
      <name val="Calibri"/>
      <family val="2"/>
    </font>
    <font>
      <b/>
      <sz val="20"/>
      <color rgb="FFC00000"/>
      <name val="Calibri"/>
      <family val="2"/>
    </font>
    <font>
      <sz val="18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FD9D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42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14" fontId="0" fillId="16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left"/>
    </xf>
    <xf numFmtId="0" fontId="0" fillId="10" borderId="10" xfId="0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14" fontId="0" fillId="36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1" fillId="37" borderId="1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16" borderId="12" xfId="0" applyFill="1" applyBorder="1" applyAlignment="1">
      <alignment horizontal="center" wrapText="1"/>
    </xf>
    <xf numFmtId="0" fontId="0" fillId="16" borderId="13" xfId="0" applyFill="1" applyBorder="1" applyAlignment="1">
      <alignment horizontal="center" wrapText="1"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45" fillId="0" borderId="14" xfId="0" applyFont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P28"/>
  <sheetViews>
    <sheetView tabSelected="1" zoomScalePageLayoutView="0" workbookViewId="0" topLeftCell="A1">
      <selection activeCell="C2" sqref="C2:K2"/>
    </sheetView>
  </sheetViews>
  <sheetFormatPr defaultColWidth="9.140625" defaultRowHeight="15"/>
  <cols>
    <col min="1" max="1" width="1.1484375" style="0" customWidth="1"/>
    <col min="2" max="2" width="3.7109375" style="1" customWidth="1"/>
    <col min="3" max="3" width="14.7109375" style="0" customWidth="1"/>
    <col min="4" max="4" width="9.57421875" style="0" customWidth="1"/>
    <col min="5" max="11" width="8.8515625" style="0" customWidth="1"/>
    <col min="12" max="12" width="8.57421875" style="0" customWidth="1"/>
    <col min="13" max="13" width="7.57421875" style="0" customWidth="1"/>
    <col min="14" max="14" width="8.57421875" style="0" customWidth="1"/>
    <col min="15" max="15" width="6.8515625" style="0" customWidth="1"/>
  </cols>
  <sheetData>
    <row r="2" spans="2:15" ht="26.25">
      <c r="B2" s="13"/>
      <c r="C2" s="42" t="s">
        <v>29</v>
      </c>
      <c r="D2" s="42"/>
      <c r="E2" s="42"/>
      <c r="F2" s="42"/>
      <c r="G2" s="42"/>
      <c r="H2" s="42"/>
      <c r="I2" s="42"/>
      <c r="J2" s="42"/>
      <c r="K2" s="42"/>
      <c r="L2" s="43" t="s">
        <v>17</v>
      </c>
      <c r="M2" s="43"/>
      <c r="N2" s="43"/>
      <c r="O2" s="14"/>
    </row>
    <row r="3" spans="2:16" ht="15" customHeight="1">
      <c r="B3" s="40"/>
      <c r="C3" s="40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8" t="s">
        <v>12</v>
      </c>
      <c r="M3" s="38" t="s">
        <v>50</v>
      </c>
      <c r="N3" s="38" t="s">
        <v>26</v>
      </c>
      <c r="O3" s="38" t="s">
        <v>14</v>
      </c>
      <c r="P3" s="37" t="s">
        <v>49</v>
      </c>
    </row>
    <row r="4" spans="2:16" ht="15">
      <c r="B4" s="41"/>
      <c r="C4" s="41"/>
      <c r="D4" s="15" t="s">
        <v>51</v>
      </c>
      <c r="E4" s="15" t="s">
        <v>54</v>
      </c>
      <c r="F4" s="15" t="s">
        <v>58</v>
      </c>
      <c r="G4" s="15" t="s">
        <v>57</v>
      </c>
      <c r="H4" s="15" t="s">
        <v>60</v>
      </c>
      <c r="I4" s="15" t="s">
        <v>59</v>
      </c>
      <c r="J4" s="15" t="s">
        <v>65</v>
      </c>
      <c r="K4" s="15" t="s">
        <v>66</v>
      </c>
      <c r="L4" s="39"/>
      <c r="M4" s="39"/>
      <c r="N4" s="39"/>
      <c r="O4" s="39"/>
      <c r="P4" s="37"/>
    </row>
    <row r="5" spans="2:16" ht="15">
      <c r="B5" s="16">
        <v>1</v>
      </c>
      <c r="C5" s="17" t="s">
        <v>19</v>
      </c>
      <c r="D5" s="16">
        <v>169</v>
      </c>
      <c r="E5" s="16">
        <v>169</v>
      </c>
      <c r="F5" s="16">
        <v>169</v>
      </c>
      <c r="G5" s="16">
        <v>173</v>
      </c>
      <c r="H5" s="16">
        <v>173</v>
      </c>
      <c r="I5" s="16">
        <v>175</v>
      </c>
      <c r="J5" s="16">
        <v>168</v>
      </c>
      <c r="K5" s="16">
        <v>0</v>
      </c>
      <c r="L5" s="16">
        <f aca="true" t="shared" si="0" ref="L5:L10">MIN(D5,E5,F5,G5,H5,I5,J5,K5)</f>
        <v>0</v>
      </c>
      <c r="M5" s="36">
        <v>1169</v>
      </c>
      <c r="N5" s="30">
        <f aca="true" t="shared" si="1" ref="N5:N10">M5+SUM(D5:K5)-L5</f>
        <v>2365</v>
      </c>
      <c r="O5" s="16" t="s">
        <v>13</v>
      </c>
      <c r="P5" s="32"/>
    </row>
    <row r="6" spans="2:16" ht="15">
      <c r="B6" s="16">
        <v>2</v>
      </c>
      <c r="C6" s="18" t="s">
        <v>20</v>
      </c>
      <c r="D6" s="16">
        <v>157</v>
      </c>
      <c r="E6" s="16">
        <v>174</v>
      </c>
      <c r="F6" s="16">
        <v>155</v>
      </c>
      <c r="G6" s="16">
        <v>160</v>
      </c>
      <c r="H6" s="16">
        <v>0</v>
      </c>
      <c r="I6" s="16">
        <v>167</v>
      </c>
      <c r="J6" s="16">
        <v>0</v>
      </c>
      <c r="K6" s="16">
        <v>167</v>
      </c>
      <c r="L6" s="16">
        <f t="shared" si="0"/>
        <v>0</v>
      </c>
      <c r="M6" s="36">
        <v>1160</v>
      </c>
      <c r="N6" s="30">
        <f t="shared" si="1"/>
        <v>2140</v>
      </c>
      <c r="O6" s="16">
        <f>N5-N6</f>
        <v>225</v>
      </c>
      <c r="P6" s="32"/>
    </row>
    <row r="7" spans="2:16" ht="15">
      <c r="B7" s="16">
        <v>3</v>
      </c>
      <c r="C7" s="17" t="s">
        <v>21</v>
      </c>
      <c r="D7" s="16">
        <v>119</v>
      </c>
      <c r="E7" s="16">
        <v>141</v>
      </c>
      <c r="F7" s="16">
        <v>145</v>
      </c>
      <c r="G7" s="16">
        <v>155</v>
      </c>
      <c r="H7" s="16">
        <v>137</v>
      </c>
      <c r="I7" s="16">
        <v>149</v>
      </c>
      <c r="J7" s="16">
        <v>149</v>
      </c>
      <c r="K7" s="16">
        <v>137</v>
      </c>
      <c r="L7" s="16">
        <f t="shared" si="0"/>
        <v>119</v>
      </c>
      <c r="M7" s="36">
        <v>955</v>
      </c>
      <c r="N7" s="30">
        <f t="shared" si="1"/>
        <v>1968</v>
      </c>
      <c r="O7" s="16">
        <f>N6-N7</f>
        <v>172</v>
      </c>
      <c r="P7" s="32"/>
    </row>
    <row r="8" spans="2:16" ht="15">
      <c r="B8" s="16">
        <v>4</v>
      </c>
      <c r="C8" s="17" t="s">
        <v>43</v>
      </c>
      <c r="D8" s="16">
        <v>0</v>
      </c>
      <c r="E8" s="16">
        <v>0</v>
      </c>
      <c r="F8" s="16">
        <v>0</v>
      </c>
      <c r="G8" s="16">
        <v>175</v>
      </c>
      <c r="H8" s="16">
        <v>0</v>
      </c>
      <c r="I8" s="16">
        <v>0</v>
      </c>
      <c r="J8" s="16">
        <v>0</v>
      </c>
      <c r="K8" s="16">
        <v>161</v>
      </c>
      <c r="L8" s="16">
        <f t="shared" si="0"/>
        <v>0</v>
      </c>
      <c r="M8" s="36">
        <v>122</v>
      </c>
      <c r="N8" s="30">
        <f t="shared" si="1"/>
        <v>458</v>
      </c>
      <c r="O8" s="16">
        <f>N7-N8</f>
        <v>1510</v>
      </c>
      <c r="P8" s="32"/>
    </row>
    <row r="9" spans="2:16" ht="15">
      <c r="B9" s="16">
        <v>5</v>
      </c>
      <c r="C9" s="17" t="s">
        <v>46</v>
      </c>
      <c r="D9" s="16">
        <v>104</v>
      </c>
      <c r="E9" s="16">
        <v>0</v>
      </c>
      <c r="F9" s="16">
        <v>0</v>
      </c>
      <c r="G9" s="16">
        <v>118</v>
      </c>
      <c r="H9" s="16">
        <v>0</v>
      </c>
      <c r="I9" s="16">
        <v>0</v>
      </c>
      <c r="J9" s="16">
        <v>0</v>
      </c>
      <c r="K9" s="16">
        <v>0</v>
      </c>
      <c r="L9" s="16">
        <f t="shared" si="0"/>
        <v>0</v>
      </c>
      <c r="M9" s="36">
        <v>52</v>
      </c>
      <c r="N9" s="30">
        <f t="shared" si="1"/>
        <v>274</v>
      </c>
      <c r="O9" s="16">
        <f>N8-N9</f>
        <v>184</v>
      </c>
      <c r="P9" s="32"/>
    </row>
    <row r="10" spans="2:16" ht="15">
      <c r="B10" s="16">
        <v>6</v>
      </c>
      <c r="C10" s="17" t="s">
        <v>45</v>
      </c>
      <c r="D10" s="16">
        <v>89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f t="shared" si="0"/>
        <v>0</v>
      </c>
      <c r="M10" s="36">
        <v>79</v>
      </c>
      <c r="N10" s="30">
        <f t="shared" si="1"/>
        <v>168</v>
      </c>
      <c r="O10" s="16">
        <f>N9-N10</f>
        <v>106</v>
      </c>
      <c r="P10" s="32"/>
    </row>
    <row r="11" spans="2:15" ht="15">
      <c r="B11" s="16">
        <v>7</v>
      </c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30"/>
      <c r="N11" s="30"/>
      <c r="O11" s="16"/>
    </row>
    <row r="12" spans="2:15" ht="15">
      <c r="B12" s="16">
        <v>8</v>
      </c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30"/>
      <c r="N12" s="30"/>
      <c r="O12" s="16"/>
    </row>
    <row r="13" spans="2:15" ht="15">
      <c r="B13" s="16">
        <v>9</v>
      </c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30"/>
      <c r="N13" s="30"/>
      <c r="O13" s="16"/>
    </row>
    <row r="14" spans="2:15" ht="15">
      <c r="B14" s="16">
        <v>10</v>
      </c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30"/>
      <c r="N14" s="30"/>
      <c r="O14" s="16"/>
    </row>
    <row r="16" spans="2:14" s="14" customFormat="1" ht="26.25">
      <c r="B16" s="13"/>
      <c r="C16" s="42" t="s">
        <v>52</v>
      </c>
      <c r="D16" s="42"/>
      <c r="E16" s="42"/>
      <c r="F16" s="42"/>
      <c r="G16" s="42"/>
      <c r="H16" s="42"/>
      <c r="I16" s="42"/>
      <c r="J16" s="42"/>
      <c r="K16" s="42"/>
      <c r="L16" s="43"/>
      <c r="M16" s="43"/>
      <c r="N16" s="43"/>
    </row>
    <row r="17" spans="2:15" ht="15" customHeight="1">
      <c r="B17" s="40"/>
      <c r="C17" s="40" t="s">
        <v>0</v>
      </c>
      <c r="D17" s="33" t="s">
        <v>1</v>
      </c>
      <c r="E17" s="33" t="s">
        <v>2</v>
      </c>
      <c r="F17" s="33" t="s">
        <v>3</v>
      </c>
      <c r="G17" s="33" t="s">
        <v>4</v>
      </c>
      <c r="H17" s="33" t="s">
        <v>5</v>
      </c>
      <c r="I17" s="33" t="s">
        <v>6</v>
      </c>
      <c r="J17" s="33" t="s">
        <v>7</v>
      </c>
      <c r="K17" s="33" t="s">
        <v>8</v>
      </c>
      <c r="L17" s="38" t="s">
        <v>12</v>
      </c>
      <c r="M17" s="38" t="s">
        <v>26</v>
      </c>
      <c r="N17" s="38" t="s">
        <v>14</v>
      </c>
      <c r="O17" s="37" t="s">
        <v>49</v>
      </c>
    </row>
    <row r="18" spans="2:15" ht="15">
      <c r="B18" s="41"/>
      <c r="C18" s="41"/>
      <c r="D18" s="15">
        <v>41009</v>
      </c>
      <c r="E18" s="15">
        <v>41012</v>
      </c>
      <c r="F18" s="15">
        <v>41016</v>
      </c>
      <c r="G18" s="15">
        <v>41019</v>
      </c>
      <c r="H18" s="15">
        <v>41023</v>
      </c>
      <c r="I18" s="15">
        <v>41037</v>
      </c>
      <c r="J18" s="15">
        <v>41040</v>
      </c>
      <c r="K18" s="15">
        <v>41044</v>
      </c>
      <c r="L18" s="39"/>
      <c r="M18" s="39"/>
      <c r="N18" s="39"/>
      <c r="O18" s="37"/>
    </row>
    <row r="19" spans="2:15" ht="15">
      <c r="B19" s="16">
        <v>1</v>
      </c>
      <c r="C19" s="17" t="s">
        <v>19</v>
      </c>
      <c r="D19" s="16">
        <f>81+82</f>
        <v>163</v>
      </c>
      <c r="E19" s="16">
        <v>148</v>
      </c>
      <c r="F19" s="16">
        <v>160</v>
      </c>
      <c r="G19" s="16">
        <v>171</v>
      </c>
      <c r="H19" s="16">
        <v>170</v>
      </c>
      <c r="I19" s="16">
        <v>175</v>
      </c>
      <c r="J19" s="16">
        <f>78+84</f>
        <v>162</v>
      </c>
      <c r="K19" s="16">
        <v>168</v>
      </c>
      <c r="L19" s="16">
        <f aca="true" t="shared" si="2" ref="L19:L24">MIN(D19,E19,F19,G19,H19,I19,J19,K19)</f>
        <v>148</v>
      </c>
      <c r="M19" s="30">
        <f aca="true" t="shared" si="3" ref="M19:M24">SUM(D19:K19)-L19</f>
        <v>1169</v>
      </c>
      <c r="N19" s="16" t="s">
        <v>13</v>
      </c>
      <c r="O19" s="32">
        <f>AVERAGE(D19:K19)</f>
        <v>164.625</v>
      </c>
    </row>
    <row r="20" spans="2:15" ht="15">
      <c r="B20" s="16">
        <v>2</v>
      </c>
      <c r="C20" s="18" t="s">
        <v>20</v>
      </c>
      <c r="D20" s="16">
        <f>82+85</f>
        <v>167</v>
      </c>
      <c r="E20" s="16">
        <v>166</v>
      </c>
      <c r="F20" s="16">
        <v>171</v>
      </c>
      <c r="G20" s="16">
        <v>155</v>
      </c>
      <c r="H20" s="16">
        <v>166</v>
      </c>
      <c r="I20" s="16">
        <v>148</v>
      </c>
      <c r="J20" s="16">
        <f>82+79</f>
        <v>161</v>
      </c>
      <c r="K20" s="16">
        <v>174</v>
      </c>
      <c r="L20" s="16">
        <f t="shared" si="2"/>
        <v>148</v>
      </c>
      <c r="M20" s="30">
        <f t="shared" si="3"/>
        <v>1160</v>
      </c>
      <c r="N20" s="16">
        <f>M19-M20</f>
        <v>9</v>
      </c>
      <c r="O20" s="32">
        <f>AVERAGE(D20:K20)</f>
        <v>163.5</v>
      </c>
    </row>
    <row r="21" spans="2:15" ht="15">
      <c r="B21" s="16">
        <v>3</v>
      </c>
      <c r="C21" s="17" t="s">
        <v>21</v>
      </c>
      <c r="D21" s="16">
        <f>64+66</f>
        <v>130</v>
      </c>
      <c r="E21" s="16">
        <v>134</v>
      </c>
      <c r="F21" s="16">
        <v>134</v>
      </c>
      <c r="G21" s="16">
        <v>147</v>
      </c>
      <c r="H21" s="16">
        <v>123</v>
      </c>
      <c r="I21" s="16">
        <v>124</v>
      </c>
      <c r="J21" s="16">
        <f>84+67</f>
        <v>151</v>
      </c>
      <c r="K21" s="16">
        <v>135</v>
      </c>
      <c r="L21" s="16">
        <f t="shared" si="2"/>
        <v>123</v>
      </c>
      <c r="M21" s="30">
        <f t="shared" si="3"/>
        <v>955</v>
      </c>
      <c r="N21" s="16">
        <f>M20-M21</f>
        <v>205</v>
      </c>
      <c r="O21" s="32">
        <f>AVERAGE(D21:K21)</f>
        <v>134.75</v>
      </c>
    </row>
    <row r="22" spans="2:15" ht="15">
      <c r="B22" s="16">
        <v>4</v>
      </c>
      <c r="C22" s="17" t="s">
        <v>43</v>
      </c>
      <c r="D22" s="16">
        <v>0</v>
      </c>
      <c r="E22" s="16">
        <v>0</v>
      </c>
      <c r="F22" s="16">
        <v>0</v>
      </c>
      <c r="G22" s="16">
        <v>0</v>
      </c>
      <c r="H22" s="16">
        <v>122</v>
      </c>
      <c r="I22" s="16">
        <v>0</v>
      </c>
      <c r="J22" s="16">
        <v>0</v>
      </c>
      <c r="K22" s="16">
        <v>0</v>
      </c>
      <c r="L22" s="16">
        <f t="shared" si="2"/>
        <v>0</v>
      </c>
      <c r="M22" s="30">
        <f t="shared" si="3"/>
        <v>122</v>
      </c>
      <c r="N22" s="16">
        <f>M21-M22</f>
        <v>833</v>
      </c>
      <c r="O22" s="32">
        <f>AVERAGE(H22)</f>
        <v>122</v>
      </c>
    </row>
    <row r="23" spans="2:15" ht="15">
      <c r="B23" s="16">
        <v>5</v>
      </c>
      <c r="C23" s="17" t="s">
        <v>45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79</v>
      </c>
      <c r="J23" s="16">
        <v>0</v>
      </c>
      <c r="K23" s="16">
        <v>0</v>
      </c>
      <c r="L23" s="16">
        <f t="shared" si="2"/>
        <v>0</v>
      </c>
      <c r="M23" s="30">
        <f t="shared" si="3"/>
        <v>79</v>
      </c>
      <c r="N23" s="16">
        <f>M22-M23</f>
        <v>43</v>
      </c>
      <c r="O23" s="32">
        <f>AVERAGE(I23)</f>
        <v>79</v>
      </c>
    </row>
    <row r="24" spans="2:15" ht="15">
      <c r="B24" s="16">
        <v>6</v>
      </c>
      <c r="C24" s="17" t="s">
        <v>46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52</v>
      </c>
      <c r="J24" s="16">
        <v>0</v>
      </c>
      <c r="K24" s="16">
        <v>0</v>
      </c>
      <c r="L24" s="16">
        <f t="shared" si="2"/>
        <v>0</v>
      </c>
      <c r="M24" s="30">
        <f t="shared" si="3"/>
        <v>52</v>
      </c>
      <c r="N24" s="16">
        <f>M23-M24</f>
        <v>27</v>
      </c>
      <c r="O24" s="32">
        <f>AVERAGE(I24)</f>
        <v>52</v>
      </c>
    </row>
    <row r="25" spans="2:14" ht="15">
      <c r="B25" s="16">
        <v>7</v>
      </c>
      <c r="C25" s="17"/>
      <c r="D25" s="16"/>
      <c r="E25" s="16"/>
      <c r="F25" s="16"/>
      <c r="G25" s="16"/>
      <c r="H25" s="16"/>
      <c r="I25" s="16"/>
      <c r="J25" s="16"/>
      <c r="K25" s="16"/>
      <c r="L25" s="16">
        <f>MIN(D25,E25,F25,G25,K25)</f>
        <v>0</v>
      </c>
      <c r="M25" s="30"/>
      <c r="N25" s="16"/>
    </row>
    <row r="26" spans="2:14" ht="15">
      <c r="B26" s="16">
        <v>8</v>
      </c>
      <c r="C26" s="17"/>
      <c r="D26" s="16"/>
      <c r="E26" s="16"/>
      <c r="F26" s="16"/>
      <c r="G26" s="16"/>
      <c r="H26" s="16"/>
      <c r="I26" s="16"/>
      <c r="J26" s="16"/>
      <c r="K26" s="16"/>
      <c r="L26" s="16">
        <f>MIN(D26,E26,F26,G26,K26)</f>
        <v>0</v>
      </c>
      <c r="M26" s="30"/>
      <c r="N26" s="16"/>
    </row>
    <row r="27" spans="2:14" ht="15">
      <c r="B27" s="16">
        <v>9</v>
      </c>
      <c r="C27" s="17"/>
      <c r="D27" s="16"/>
      <c r="E27" s="16"/>
      <c r="F27" s="16"/>
      <c r="G27" s="16"/>
      <c r="H27" s="16"/>
      <c r="I27" s="16"/>
      <c r="J27" s="16"/>
      <c r="K27" s="16"/>
      <c r="L27" s="16">
        <f>MIN(D27,E27,F27,G27,K27)</f>
        <v>0</v>
      </c>
      <c r="M27" s="30"/>
      <c r="N27" s="16"/>
    </row>
    <row r="28" spans="2:14" ht="15">
      <c r="B28" s="16">
        <v>10</v>
      </c>
      <c r="C28" s="17"/>
      <c r="D28" s="16"/>
      <c r="E28" s="16"/>
      <c r="F28" s="16"/>
      <c r="G28" s="16"/>
      <c r="H28" s="16"/>
      <c r="I28" s="16"/>
      <c r="J28" s="16"/>
      <c r="K28" s="16"/>
      <c r="L28" s="16">
        <f>MIN(D28,E28,F28,G28,K28)</f>
        <v>0</v>
      </c>
      <c r="M28" s="30"/>
      <c r="N28" s="16"/>
    </row>
  </sheetData>
  <sheetProtection/>
  <mergeCells count="17">
    <mergeCell ref="P3:P4"/>
    <mergeCell ref="M3:M4"/>
    <mergeCell ref="C2:K2"/>
    <mergeCell ref="L2:N2"/>
    <mergeCell ref="B3:B4"/>
    <mergeCell ref="C3:C4"/>
    <mergeCell ref="L3:L4"/>
    <mergeCell ref="N3:N4"/>
    <mergeCell ref="O3:O4"/>
    <mergeCell ref="O17:O18"/>
    <mergeCell ref="N17:N18"/>
    <mergeCell ref="B17:B18"/>
    <mergeCell ref="C16:K16"/>
    <mergeCell ref="C17:C18"/>
    <mergeCell ref="L17:L18"/>
    <mergeCell ref="M17:M18"/>
    <mergeCell ref="L16:N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5"/>
  <sheetViews>
    <sheetView zoomScalePageLayoutView="0" workbookViewId="0" topLeftCell="A1">
      <selection activeCell="C2" sqref="C2:L2"/>
    </sheetView>
  </sheetViews>
  <sheetFormatPr defaultColWidth="9.140625" defaultRowHeight="15"/>
  <cols>
    <col min="1" max="1" width="0.9921875" style="0" customWidth="1"/>
    <col min="2" max="2" width="3.7109375" style="1" customWidth="1"/>
    <col min="3" max="3" width="14.8515625" style="0" customWidth="1"/>
    <col min="4" max="12" width="8.57421875" style="0" customWidth="1"/>
    <col min="13" max="13" width="7.57421875" style="0" customWidth="1"/>
    <col min="14" max="14" width="5.8515625" style="0" customWidth="1"/>
    <col min="15" max="15" width="6.421875" style="0" customWidth="1"/>
  </cols>
  <sheetData>
    <row r="1" ht="15">
      <c r="D1" s="12"/>
    </row>
    <row r="2" spans="3:15" ht="26.25">
      <c r="C2" s="46" t="s">
        <v>30</v>
      </c>
      <c r="D2" s="46"/>
      <c r="E2" s="46"/>
      <c r="F2" s="46"/>
      <c r="G2" s="46"/>
      <c r="H2" s="46"/>
      <c r="I2" s="46"/>
      <c r="J2" s="46"/>
      <c r="K2" s="46"/>
      <c r="L2" s="46"/>
      <c r="M2" s="51" t="s">
        <v>22</v>
      </c>
      <c r="N2" s="51"/>
      <c r="O2" s="51"/>
    </row>
    <row r="3" spans="2:16" ht="15" customHeight="1">
      <c r="B3" s="47"/>
      <c r="C3" s="49" t="s">
        <v>0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50" t="s">
        <v>12</v>
      </c>
      <c r="M3" s="44" t="s">
        <v>50</v>
      </c>
      <c r="N3" s="50" t="s">
        <v>26</v>
      </c>
      <c r="O3" s="50" t="s">
        <v>14</v>
      </c>
      <c r="P3" s="37" t="s">
        <v>49</v>
      </c>
    </row>
    <row r="4" spans="2:16" ht="15">
      <c r="B4" s="48"/>
      <c r="C4" s="49"/>
      <c r="D4" s="7" t="s">
        <v>51</v>
      </c>
      <c r="E4" s="7" t="s">
        <v>54</v>
      </c>
      <c r="F4" s="7" t="s">
        <v>58</v>
      </c>
      <c r="G4" s="7" t="s">
        <v>57</v>
      </c>
      <c r="H4" s="7" t="s">
        <v>60</v>
      </c>
      <c r="I4" s="7" t="s">
        <v>59</v>
      </c>
      <c r="J4" s="7" t="s">
        <v>65</v>
      </c>
      <c r="K4" s="7" t="s">
        <v>66</v>
      </c>
      <c r="L4" s="50"/>
      <c r="M4" s="45"/>
      <c r="N4" s="50"/>
      <c r="O4" s="50"/>
      <c r="P4" s="37"/>
    </row>
    <row r="5" spans="2:16" ht="15">
      <c r="B5" s="2">
        <v>1</v>
      </c>
      <c r="C5" s="4" t="s">
        <v>18</v>
      </c>
      <c r="D5" s="2">
        <v>330</v>
      </c>
      <c r="E5" s="2">
        <v>321</v>
      </c>
      <c r="F5" s="2">
        <v>0</v>
      </c>
      <c r="G5" s="2">
        <v>0</v>
      </c>
      <c r="H5" s="2">
        <v>329</v>
      </c>
      <c r="I5" s="2">
        <v>0</v>
      </c>
      <c r="J5" s="2">
        <v>0</v>
      </c>
      <c r="K5" s="2">
        <v>0</v>
      </c>
      <c r="L5" s="2">
        <f>MIN(D5,E5,F5,G5,H5,I5,J5,K5)</f>
        <v>0</v>
      </c>
      <c r="M5" s="2">
        <v>2361</v>
      </c>
      <c r="N5" s="29">
        <f>M5+SUM(D5,E5,F5,G5,H5,I5,J5,K5)-L5</f>
        <v>3341</v>
      </c>
      <c r="O5" s="2" t="s">
        <v>13</v>
      </c>
      <c r="P5" s="32"/>
    </row>
    <row r="6" spans="2:16" ht="15">
      <c r="B6" s="2">
        <v>2</v>
      </c>
      <c r="C6" s="3" t="s">
        <v>28</v>
      </c>
      <c r="D6" s="2">
        <v>0</v>
      </c>
      <c r="E6" s="2">
        <v>0</v>
      </c>
      <c r="F6" s="2">
        <v>255</v>
      </c>
      <c r="G6" s="2">
        <v>0</v>
      </c>
      <c r="H6" s="2">
        <v>0</v>
      </c>
      <c r="I6" s="2">
        <v>220</v>
      </c>
      <c r="J6" s="2">
        <v>281</v>
      </c>
      <c r="K6" s="2">
        <v>251</v>
      </c>
      <c r="L6" s="2">
        <f>MIN(D6,E6,F6,G6,H6,I6,J6,K6)</f>
        <v>0</v>
      </c>
      <c r="M6" s="2">
        <v>1825</v>
      </c>
      <c r="N6" s="29">
        <f>M6+SUM(D6,E6,F6,G6,H6,I6,J6,K6)-L6</f>
        <v>2832</v>
      </c>
      <c r="O6" s="2">
        <f>N5-N6</f>
        <v>509</v>
      </c>
      <c r="P6" s="32"/>
    </row>
    <row r="7" spans="2:16" ht="15">
      <c r="B7" s="2">
        <v>3</v>
      </c>
      <c r="C7" s="3" t="s">
        <v>23</v>
      </c>
      <c r="D7" s="2">
        <v>0</v>
      </c>
      <c r="E7" s="2">
        <v>0</v>
      </c>
      <c r="F7" s="2">
        <v>287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>MIN(D7,E7,F7,G7,H7,I7,J7,K7)</f>
        <v>0</v>
      </c>
      <c r="M7" s="2">
        <v>1802</v>
      </c>
      <c r="N7" s="29">
        <f>M7+SUM(D7,E7,F7,G7,H7,I7,J7,K7)-L7</f>
        <v>2089</v>
      </c>
      <c r="O7" s="2">
        <f>N6-N7</f>
        <v>743</v>
      </c>
      <c r="P7" s="32"/>
    </row>
    <row r="8" spans="2:16" ht="15">
      <c r="B8" s="2">
        <v>4</v>
      </c>
      <c r="C8" s="3" t="s">
        <v>27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>MIN(D8,E8,F8,G8,H8,I8,J8,K8)</f>
        <v>0</v>
      </c>
      <c r="M8" s="2">
        <v>744</v>
      </c>
      <c r="N8" s="29">
        <f>M8+SUM(D8,E8,F8,G8,H8,I8,J8,K8)-L8</f>
        <v>744</v>
      </c>
      <c r="O8" s="2">
        <f>N7-N8</f>
        <v>1345</v>
      </c>
      <c r="P8" s="32"/>
    </row>
    <row r="9" spans="2:15" ht="15">
      <c r="B9" s="2">
        <v>5</v>
      </c>
      <c r="C9" s="3"/>
      <c r="D9" s="2"/>
      <c r="E9" s="2"/>
      <c r="F9" s="2"/>
      <c r="G9" s="2"/>
      <c r="H9" s="2"/>
      <c r="I9" s="2"/>
      <c r="J9" s="2"/>
      <c r="K9" s="2"/>
      <c r="L9" s="2">
        <f aca="true" t="shared" si="0" ref="L9:L14">MIN(D9,E9,F9,G9,H9,I9,J9,K9)</f>
        <v>0</v>
      </c>
      <c r="M9" s="2"/>
      <c r="N9" s="29">
        <f aca="true" t="shared" si="1" ref="N9:N14">M9+SUM(D9,E9,F9,G9,H9,I9,J9,K9)-L9</f>
        <v>0</v>
      </c>
      <c r="O9" s="2"/>
    </row>
    <row r="10" spans="2:15" ht="15">
      <c r="B10" s="2">
        <v>6</v>
      </c>
      <c r="C10" s="3"/>
      <c r="D10" s="2"/>
      <c r="E10" s="2"/>
      <c r="F10" s="2"/>
      <c r="G10" s="2"/>
      <c r="H10" s="2"/>
      <c r="I10" s="2"/>
      <c r="J10" s="2"/>
      <c r="K10" s="2"/>
      <c r="L10" s="2">
        <f t="shared" si="0"/>
        <v>0</v>
      </c>
      <c r="M10" s="2"/>
      <c r="N10" s="29">
        <f t="shared" si="1"/>
        <v>0</v>
      </c>
      <c r="O10" s="2"/>
    </row>
    <row r="11" spans="2:15" ht="15">
      <c r="B11" s="2">
        <v>7</v>
      </c>
      <c r="C11" s="3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  <c r="M11" s="2"/>
      <c r="N11" s="29">
        <f t="shared" si="1"/>
        <v>0</v>
      </c>
      <c r="O11" s="2"/>
    </row>
    <row r="12" spans="2:15" ht="15">
      <c r="B12" s="2">
        <v>8</v>
      </c>
      <c r="C12" s="3"/>
      <c r="D12" s="2"/>
      <c r="E12" s="2"/>
      <c r="F12" s="2"/>
      <c r="G12" s="2"/>
      <c r="H12" s="2"/>
      <c r="I12" s="2"/>
      <c r="J12" s="2"/>
      <c r="K12" s="2"/>
      <c r="L12" s="2">
        <f t="shared" si="0"/>
        <v>0</v>
      </c>
      <c r="M12" s="2"/>
      <c r="N12" s="29">
        <f t="shared" si="1"/>
        <v>0</v>
      </c>
      <c r="O12" s="2"/>
    </row>
    <row r="13" spans="2:15" ht="15">
      <c r="B13" s="2">
        <v>9</v>
      </c>
      <c r="C13" s="3"/>
      <c r="D13" s="2"/>
      <c r="E13" s="2"/>
      <c r="F13" s="2"/>
      <c r="G13" s="2"/>
      <c r="H13" s="2"/>
      <c r="I13" s="2"/>
      <c r="J13" s="2"/>
      <c r="K13" s="2"/>
      <c r="L13" s="2">
        <f t="shared" si="0"/>
        <v>0</v>
      </c>
      <c r="M13" s="2"/>
      <c r="N13" s="29">
        <f t="shared" si="1"/>
        <v>0</v>
      </c>
      <c r="O13" s="2"/>
    </row>
    <row r="14" spans="2:15" ht="15">
      <c r="B14" s="6">
        <v>10</v>
      </c>
      <c r="C14" s="3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  <c r="M14" s="2"/>
      <c r="N14" s="29">
        <f t="shared" si="1"/>
        <v>0</v>
      </c>
      <c r="O14" s="2"/>
    </row>
    <row r="16" spans="3:15" ht="26.25">
      <c r="C16" s="46" t="s">
        <v>52</v>
      </c>
      <c r="D16" s="46"/>
      <c r="E16" s="46"/>
      <c r="F16" s="46"/>
      <c r="G16" s="46"/>
      <c r="H16" s="46"/>
      <c r="I16" s="46"/>
      <c r="J16" s="46"/>
      <c r="K16" s="46"/>
      <c r="L16" s="46"/>
      <c r="M16" s="51" t="s">
        <v>22</v>
      </c>
      <c r="N16" s="51"/>
      <c r="O16" s="51"/>
    </row>
    <row r="17" spans="2:15" ht="15" customHeight="1">
      <c r="B17" s="47"/>
      <c r="C17" s="49" t="s">
        <v>0</v>
      </c>
      <c r="D17" s="5" t="s">
        <v>1</v>
      </c>
      <c r="E17" s="5" t="s">
        <v>2</v>
      </c>
      <c r="F17" s="5" t="s">
        <v>3</v>
      </c>
      <c r="G17" s="5" t="s">
        <v>4</v>
      </c>
      <c r="H17" s="5" t="s">
        <v>5</v>
      </c>
      <c r="I17" s="5" t="s">
        <v>6</v>
      </c>
      <c r="J17" s="5" t="s">
        <v>7</v>
      </c>
      <c r="K17" s="5" t="s">
        <v>8</v>
      </c>
      <c r="L17" s="50" t="s">
        <v>12</v>
      </c>
      <c r="M17" s="50" t="s">
        <v>26</v>
      </c>
      <c r="N17" s="50" t="s">
        <v>14</v>
      </c>
      <c r="O17" s="37" t="s">
        <v>49</v>
      </c>
    </row>
    <row r="18" spans="2:15" ht="15">
      <c r="B18" s="48"/>
      <c r="C18" s="49"/>
      <c r="D18" s="7">
        <f>pionirji!$D$18</f>
        <v>41009</v>
      </c>
      <c r="E18" s="7">
        <v>41012</v>
      </c>
      <c r="F18" s="7">
        <v>41016</v>
      </c>
      <c r="G18" s="7">
        <v>41019</v>
      </c>
      <c r="H18" s="7">
        <v>41023</v>
      </c>
      <c r="I18" s="7">
        <v>41037</v>
      </c>
      <c r="J18" s="7">
        <v>41040</v>
      </c>
      <c r="K18" s="7">
        <v>41044</v>
      </c>
      <c r="L18" s="50"/>
      <c r="M18" s="50"/>
      <c r="N18" s="50"/>
      <c r="O18" s="37"/>
    </row>
    <row r="19" spans="2:15" ht="15">
      <c r="B19" s="2">
        <v>1</v>
      </c>
      <c r="C19" s="4" t="s">
        <v>18</v>
      </c>
      <c r="D19" s="2">
        <f>178+163</f>
        <v>341</v>
      </c>
      <c r="E19" s="2">
        <v>313</v>
      </c>
      <c r="F19" s="2">
        <v>339</v>
      </c>
      <c r="G19" s="2">
        <v>341</v>
      </c>
      <c r="H19" s="2">
        <v>342</v>
      </c>
      <c r="I19" s="2">
        <v>339</v>
      </c>
      <c r="J19" s="2">
        <f>160+164</f>
        <v>324</v>
      </c>
      <c r="K19" s="2">
        <v>335</v>
      </c>
      <c r="L19" s="2">
        <f>MIN(D19,E19,F19,G19,H19,I19,J19,K19)</f>
        <v>313</v>
      </c>
      <c r="M19" s="29">
        <f>SUM(D19,E19,F19,G19,H19,I19,J19,K19)-L19</f>
        <v>2361</v>
      </c>
      <c r="N19" s="2" t="s">
        <v>13</v>
      </c>
      <c r="O19" s="32">
        <f>AVERAGE(D19:K19)</f>
        <v>334.25</v>
      </c>
    </row>
    <row r="20" spans="2:15" ht="15">
      <c r="B20" s="2">
        <v>2</v>
      </c>
      <c r="C20" s="3" t="s">
        <v>28</v>
      </c>
      <c r="D20" s="2">
        <f>117+112</f>
        <v>229</v>
      </c>
      <c r="E20" s="2">
        <v>215</v>
      </c>
      <c r="F20" s="2">
        <v>266</v>
      </c>
      <c r="G20" s="2">
        <v>208</v>
      </c>
      <c r="H20" s="2">
        <v>290</v>
      </c>
      <c r="I20" s="2">
        <v>295</v>
      </c>
      <c r="J20" s="2">
        <f>127+141</f>
        <v>268</v>
      </c>
      <c r="K20" s="2">
        <v>262</v>
      </c>
      <c r="L20" s="2">
        <f>MIN(D20,E20,F20,G20,H20,I20,J20,K20)</f>
        <v>208</v>
      </c>
      <c r="M20" s="29">
        <f>SUM(D20,E20,F20,G20,H20,I20,J20,K20)-L20</f>
        <v>1825</v>
      </c>
      <c r="N20" s="2">
        <f>M19-M20</f>
        <v>536</v>
      </c>
      <c r="O20" s="32">
        <f>AVERAGE(D20:K20)</f>
        <v>254.125</v>
      </c>
    </row>
    <row r="21" spans="2:15" ht="15">
      <c r="B21" s="2">
        <v>3</v>
      </c>
      <c r="C21" s="3" t="s">
        <v>23</v>
      </c>
      <c r="D21" s="2">
        <f>115+119</f>
        <v>234</v>
      </c>
      <c r="E21" s="2">
        <v>246</v>
      </c>
      <c r="F21" s="2">
        <v>0</v>
      </c>
      <c r="G21" s="2">
        <v>258</v>
      </c>
      <c r="H21" s="2">
        <v>269</v>
      </c>
      <c r="I21" s="2">
        <v>268</v>
      </c>
      <c r="J21" s="2">
        <f>129+138</f>
        <v>267</v>
      </c>
      <c r="K21" s="2">
        <v>260</v>
      </c>
      <c r="L21" s="2">
        <f>MIN(D21,E21,F21,G21,H21,I21,J21,K21)</f>
        <v>0</v>
      </c>
      <c r="M21" s="29">
        <f>SUM(D21,E21,F21,G21,H21,I21,J21,K21)-L21</f>
        <v>1802</v>
      </c>
      <c r="N21" s="2">
        <f>M20-M21</f>
        <v>23</v>
      </c>
      <c r="O21" s="32">
        <f>AVERAGE(D21:E21,G21:K21)</f>
        <v>257.42857142857144</v>
      </c>
    </row>
    <row r="22" spans="2:15" ht="15">
      <c r="B22" s="2">
        <v>4</v>
      </c>
      <c r="C22" s="3" t="s">
        <v>27</v>
      </c>
      <c r="D22" s="2">
        <f>117+127</f>
        <v>244</v>
      </c>
      <c r="E22" s="2">
        <v>250</v>
      </c>
      <c r="F22" s="2">
        <v>0</v>
      </c>
      <c r="G22" s="2">
        <v>0</v>
      </c>
      <c r="H22" s="2">
        <v>250</v>
      </c>
      <c r="I22" s="2">
        <v>0</v>
      </c>
      <c r="J22" s="2">
        <v>0</v>
      </c>
      <c r="K22" s="2">
        <v>0</v>
      </c>
      <c r="L22" s="2">
        <f>MIN(D22,E22,F22,G22,H22,I22,J22,K22)</f>
        <v>0</v>
      </c>
      <c r="M22" s="29">
        <f>SUM(D22,E22,F22,G22,H22,I22,J22,K22)-L22</f>
        <v>744</v>
      </c>
      <c r="N22" s="2">
        <f>M21-M22</f>
        <v>1058</v>
      </c>
      <c r="O22" s="32">
        <f>AVERAGE(D22,E22,H22)</f>
        <v>248</v>
      </c>
    </row>
    <row r="23" spans="2:14" ht="15">
      <c r="B23" s="2">
        <v>5</v>
      </c>
      <c r="C23" s="3"/>
      <c r="D23" s="2"/>
      <c r="E23" s="2"/>
      <c r="F23" s="2"/>
      <c r="G23" s="2"/>
      <c r="H23" s="2"/>
      <c r="I23" s="2"/>
      <c r="J23" s="2"/>
      <c r="K23" s="2"/>
      <c r="L23" s="2">
        <f aca="true" t="shared" si="2" ref="L23:L28">MIN(D23,E23,F23,G23,H23,I23,J23,K23)</f>
        <v>0</v>
      </c>
      <c r="M23" s="29">
        <f aca="true" t="shared" si="3" ref="M23:M28">SUM(D23,E23,F23,G23,H23,I23,J23,K23)-L23</f>
        <v>0</v>
      </c>
      <c r="N23" s="2"/>
    </row>
    <row r="24" spans="1:14" ht="15">
      <c r="A24" s="8"/>
      <c r="B24" s="2">
        <v>6</v>
      </c>
      <c r="C24" s="3"/>
      <c r="D24" s="2"/>
      <c r="E24" s="2"/>
      <c r="F24" s="2"/>
      <c r="G24" s="2"/>
      <c r="H24" s="2"/>
      <c r="I24" s="2"/>
      <c r="J24" s="2"/>
      <c r="K24" s="2"/>
      <c r="L24" s="2">
        <f t="shared" si="2"/>
        <v>0</v>
      </c>
      <c r="M24" s="29">
        <f t="shared" si="3"/>
        <v>0</v>
      </c>
      <c r="N24" s="2"/>
    </row>
    <row r="25" spans="2:14" ht="15">
      <c r="B25" s="2">
        <v>7</v>
      </c>
      <c r="C25" s="3"/>
      <c r="D25" s="2"/>
      <c r="E25" s="2"/>
      <c r="F25" s="2"/>
      <c r="G25" s="2"/>
      <c r="H25" s="2"/>
      <c r="I25" s="2"/>
      <c r="J25" s="2"/>
      <c r="K25" s="2"/>
      <c r="L25" s="2">
        <f t="shared" si="2"/>
        <v>0</v>
      </c>
      <c r="M25" s="29">
        <f t="shared" si="3"/>
        <v>0</v>
      </c>
      <c r="N25" s="2"/>
    </row>
    <row r="26" spans="2:14" ht="15">
      <c r="B26" s="2">
        <v>8</v>
      </c>
      <c r="C26" s="3"/>
      <c r="D26" s="2"/>
      <c r="E26" s="2"/>
      <c r="F26" s="2"/>
      <c r="G26" s="2"/>
      <c r="H26" s="2"/>
      <c r="I26" s="2"/>
      <c r="J26" s="2"/>
      <c r="K26" s="2"/>
      <c r="L26" s="2">
        <f t="shared" si="2"/>
        <v>0</v>
      </c>
      <c r="M26" s="29">
        <f t="shared" si="3"/>
        <v>0</v>
      </c>
      <c r="N26" s="2"/>
    </row>
    <row r="27" spans="2:14" ht="15">
      <c r="B27" s="2">
        <v>9</v>
      </c>
      <c r="C27" s="3"/>
      <c r="D27" s="2"/>
      <c r="E27" s="2"/>
      <c r="F27" s="2"/>
      <c r="G27" s="2"/>
      <c r="H27" s="2"/>
      <c r="I27" s="2"/>
      <c r="J27" s="2"/>
      <c r="K27" s="2"/>
      <c r="L27" s="2">
        <f t="shared" si="2"/>
        <v>0</v>
      </c>
      <c r="M27" s="29">
        <f t="shared" si="3"/>
        <v>0</v>
      </c>
      <c r="N27" s="2"/>
    </row>
    <row r="28" spans="2:14" ht="15">
      <c r="B28" s="6">
        <v>10</v>
      </c>
      <c r="C28" s="3"/>
      <c r="D28" s="2"/>
      <c r="E28" s="2"/>
      <c r="F28" s="2"/>
      <c r="G28" s="2"/>
      <c r="H28" s="2"/>
      <c r="I28" s="2"/>
      <c r="J28" s="2"/>
      <c r="K28" s="2"/>
      <c r="L28" s="2">
        <f t="shared" si="2"/>
        <v>0</v>
      </c>
      <c r="M28" s="29">
        <f t="shared" si="3"/>
        <v>0</v>
      </c>
      <c r="N28" s="2"/>
    </row>
    <row r="34" spans="2:15" s="9" customFormat="1" ht="15">
      <c r="B34" s="10"/>
      <c r="C34" s="11"/>
      <c r="D3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15">
      <c r="D35" s="12"/>
    </row>
  </sheetData>
  <sheetProtection/>
  <mergeCells count="17">
    <mergeCell ref="C2:L2"/>
    <mergeCell ref="M2:O2"/>
    <mergeCell ref="B3:B4"/>
    <mergeCell ref="C3:C4"/>
    <mergeCell ref="L3:L4"/>
    <mergeCell ref="N3:N4"/>
    <mergeCell ref="O3:O4"/>
    <mergeCell ref="P3:P4"/>
    <mergeCell ref="M3:M4"/>
    <mergeCell ref="C16:L16"/>
    <mergeCell ref="B17:B18"/>
    <mergeCell ref="C17:C18"/>
    <mergeCell ref="L17:L18"/>
    <mergeCell ref="M17:M18"/>
    <mergeCell ref="N17:N18"/>
    <mergeCell ref="M16:O16"/>
    <mergeCell ref="O17:O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37"/>
  <sheetViews>
    <sheetView zoomScale="90" zoomScaleNormal="90" zoomScalePageLayoutView="0" workbookViewId="0" topLeftCell="A1">
      <selection activeCell="C2" sqref="C2:K2"/>
    </sheetView>
  </sheetViews>
  <sheetFormatPr defaultColWidth="9.140625" defaultRowHeight="15"/>
  <cols>
    <col min="1" max="1" width="0.85546875" style="0" customWidth="1"/>
    <col min="2" max="2" width="3.8515625" style="26" customWidth="1"/>
    <col min="3" max="3" width="16.28125" style="0" customWidth="1"/>
    <col min="4" max="10" width="8.8515625" style="0" customWidth="1"/>
    <col min="11" max="11" width="9.57421875" style="0" customWidth="1"/>
    <col min="13" max="13" width="8.00390625" style="0" customWidth="1"/>
    <col min="14" max="14" width="7.8515625" style="0" customWidth="1"/>
    <col min="15" max="15" width="9.57421875" style="1" bestFit="1" customWidth="1"/>
  </cols>
  <sheetData>
    <row r="2" spans="2:15" ht="26.25">
      <c r="B2" s="19"/>
      <c r="C2" s="52" t="s">
        <v>31</v>
      </c>
      <c r="D2" s="52"/>
      <c r="E2" s="52"/>
      <c r="F2" s="52"/>
      <c r="G2" s="52"/>
      <c r="H2" s="52"/>
      <c r="I2" s="52"/>
      <c r="J2" s="52"/>
      <c r="K2" s="52"/>
      <c r="L2" s="53" t="s">
        <v>16</v>
      </c>
      <c r="M2" s="53"/>
      <c r="N2" s="53"/>
      <c r="O2" s="19"/>
    </row>
    <row r="3" spans="2:16" ht="15" customHeight="1">
      <c r="B3" s="54"/>
      <c r="C3" s="54" t="s">
        <v>0</v>
      </c>
      <c r="D3" s="35" t="s">
        <v>1</v>
      </c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56" t="s">
        <v>12</v>
      </c>
      <c r="M3" s="56" t="s">
        <v>50</v>
      </c>
      <c r="N3" s="58" t="s">
        <v>26</v>
      </c>
      <c r="O3" s="56" t="s">
        <v>14</v>
      </c>
      <c r="P3" s="37" t="s">
        <v>49</v>
      </c>
    </row>
    <row r="4" spans="2:16" ht="15">
      <c r="B4" s="55"/>
      <c r="C4" s="55"/>
      <c r="D4" s="21" t="s">
        <v>51</v>
      </c>
      <c r="E4" s="21" t="s">
        <v>54</v>
      </c>
      <c r="F4" s="21" t="s">
        <v>58</v>
      </c>
      <c r="G4" s="21" t="s">
        <v>57</v>
      </c>
      <c r="H4" s="21" t="s">
        <v>60</v>
      </c>
      <c r="I4" s="21" t="s">
        <v>59</v>
      </c>
      <c r="J4" s="21" t="s">
        <v>65</v>
      </c>
      <c r="K4" s="21" t="s">
        <v>66</v>
      </c>
      <c r="L4" s="57"/>
      <c r="M4" s="57"/>
      <c r="N4" s="59"/>
      <c r="O4" s="57"/>
      <c r="P4" s="37"/>
    </row>
    <row r="5" spans="2:16" ht="15">
      <c r="B5" s="22">
        <v>1</v>
      </c>
      <c r="C5" s="24" t="s">
        <v>11</v>
      </c>
      <c r="D5" s="22">
        <v>348</v>
      </c>
      <c r="E5" s="22">
        <v>326</v>
      </c>
      <c r="F5" s="22">
        <v>329</v>
      </c>
      <c r="G5" s="22">
        <v>342</v>
      </c>
      <c r="H5" s="22">
        <v>340</v>
      </c>
      <c r="I5" s="22">
        <v>340</v>
      </c>
      <c r="J5" s="22">
        <v>348</v>
      </c>
      <c r="K5" s="22">
        <v>0</v>
      </c>
      <c r="L5" s="22">
        <f aca="true" t="shared" si="0" ref="L5:L18">MIN(D5,E5,F5,G5,H5,I5,J5,K5)</f>
        <v>0</v>
      </c>
      <c r="M5" s="22">
        <v>2392</v>
      </c>
      <c r="N5" s="27">
        <f aca="true" t="shared" si="1" ref="N5:N18">M5+SUM(D5:K5)-L5</f>
        <v>4765</v>
      </c>
      <c r="O5" s="22" t="s">
        <v>13</v>
      </c>
      <c r="P5" s="32"/>
    </row>
    <row r="6" spans="2:16" ht="15">
      <c r="B6" s="22">
        <v>2</v>
      </c>
      <c r="C6" s="23" t="s">
        <v>24</v>
      </c>
      <c r="D6" s="25">
        <v>313</v>
      </c>
      <c r="E6" s="25">
        <v>305</v>
      </c>
      <c r="F6" s="25">
        <v>318</v>
      </c>
      <c r="G6" s="25">
        <v>327</v>
      </c>
      <c r="H6" s="25">
        <v>322</v>
      </c>
      <c r="I6" s="25">
        <v>325</v>
      </c>
      <c r="J6" s="25">
        <v>327</v>
      </c>
      <c r="K6" s="25">
        <v>333</v>
      </c>
      <c r="L6" s="22">
        <f t="shared" si="0"/>
        <v>305</v>
      </c>
      <c r="M6" s="22">
        <v>2332</v>
      </c>
      <c r="N6" s="27">
        <f t="shared" si="1"/>
        <v>4597</v>
      </c>
      <c r="O6" s="22">
        <f aca="true" t="shared" si="2" ref="O6:O18">N5-N6</f>
        <v>168</v>
      </c>
      <c r="P6" s="32"/>
    </row>
    <row r="7" spans="2:16" ht="15">
      <c r="B7" s="22">
        <v>3</v>
      </c>
      <c r="C7" s="23" t="s">
        <v>15</v>
      </c>
      <c r="D7" s="22">
        <v>324</v>
      </c>
      <c r="E7" s="22">
        <v>330</v>
      </c>
      <c r="F7" s="22">
        <v>331</v>
      </c>
      <c r="G7" s="22">
        <v>0</v>
      </c>
      <c r="H7" s="22">
        <v>328</v>
      </c>
      <c r="I7" s="22">
        <v>315</v>
      </c>
      <c r="J7" s="22">
        <v>337</v>
      </c>
      <c r="K7" s="22">
        <v>328</v>
      </c>
      <c r="L7" s="22">
        <f t="shared" si="0"/>
        <v>0</v>
      </c>
      <c r="M7" s="22">
        <v>2296</v>
      </c>
      <c r="N7" s="27">
        <f t="shared" si="1"/>
        <v>4589</v>
      </c>
      <c r="O7" s="22">
        <f t="shared" si="2"/>
        <v>8</v>
      </c>
      <c r="P7" s="32"/>
    </row>
    <row r="8" spans="2:16" ht="15">
      <c r="B8" s="22">
        <v>4</v>
      </c>
      <c r="C8" s="23" t="s">
        <v>32</v>
      </c>
      <c r="D8" s="22">
        <v>296</v>
      </c>
      <c r="E8" s="22">
        <v>332</v>
      </c>
      <c r="F8" s="22">
        <v>329</v>
      </c>
      <c r="G8" s="22">
        <v>323</v>
      </c>
      <c r="H8" s="22">
        <v>327</v>
      </c>
      <c r="I8" s="22">
        <v>0</v>
      </c>
      <c r="J8" s="22">
        <v>319</v>
      </c>
      <c r="K8" s="22">
        <v>0</v>
      </c>
      <c r="L8" s="22">
        <f t="shared" si="0"/>
        <v>0</v>
      </c>
      <c r="M8" s="22">
        <v>2262</v>
      </c>
      <c r="N8" s="27">
        <f t="shared" si="1"/>
        <v>4188</v>
      </c>
      <c r="O8" s="22">
        <f t="shared" si="2"/>
        <v>401</v>
      </c>
      <c r="P8" s="32"/>
    </row>
    <row r="9" spans="2:16" ht="15">
      <c r="B9" s="22">
        <v>5</v>
      </c>
      <c r="C9" s="23" t="s">
        <v>34</v>
      </c>
      <c r="D9" s="22">
        <v>271</v>
      </c>
      <c r="E9" s="22">
        <v>277</v>
      </c>
      <c r="F9" s="22">
        <v>302</v>
      </c>
      <c r="G9" s="22">
        <v>294</v>
      </c>
      <c r="H9" s="22">
        <v>295</v>
      </c>
      <c r="I9" s="22">
        <v>294</v>
      </c>
      <c r="J9" s="22">
        <v>264</v>
      </c>
      <c r="K9" s="22">
        <v>279</v>
      </c>
      <c r="L9" s="22">
        <f t="shared" si="0"/>
        <v>264</v>
      </c>
      <c r="M9" s="22">
        <v>1962</v>
      </c>
      <c r="N9" s="27">
        <f t="shared" si="1"/>
        <v>3974</v>
      </c>
      <c r="O9" s="22">
        <f t="shared" si="2"/>
        <v>214</v>
      </c>
      <c r="P9" s="32"/>
    </row>
    <row r="10" spans="2:16" ht="15">
      <c r="B10" s="22">
        <v>6</v>
      </c>
      <c r="C10" s="23" t="s">
        <v>9</v>
      </c>
      <c r="D10" s="22">
        <v>341</v>
      </c>
      <c r="E10" s="22">
        <v>329</v>
      </c>
      <c r="F10" s="22">
        <v>327</v>
      </c>
      <c r="G10" s="22">
        <v>0</v>
      </c>
      <c r="H10" s="22">
        <v>0</v>
      </c>
      <c r="I10" s="22">
        <v>0</v>
      </c>
      <c r="J10" s="22">
        <v>0</v>
      </c>
      <c r="K10" s="22">
        <v>356</v>
      </c>
      <c r="L10" s="22">
        <f t="shared" si="0"/>
        <v>0</v>
      </c>
      <c r="M10" s="22">
        <v>2504</v>
      </c>
      <c r="N10" s="27">
        <f t="shared" si="1"/>
        <v>3857</v>
      </c>
      <c r="O10" s="22">
        <f t="shared" si="2"/>
        <v>117</v>
      </c>
      <c r="P10" s="32"/>
    </row>
    <row r="11" spans="2:16" ht="15">
      <c r="B11" s="22">
        <v>7</v>
      </c>
      <c r="C11" s="23" t="s">
        <v>10</v>
      </c>
      <c r="D11" s="22">
        <v>0</v>
      </c>
      <c r="E11" s="22">
        <v>0</v>
      </c>
      <c r="F11" s="22">
        <v>364</v>
      </c>
      <c r="G11" s="22">
        <v>0</v>
      </c>
      <c r="H11" s="22">
        <v>0</v>
      </c>
      <c r="I11" s="22">
        <v>358</v>
      </c>
      <c r="J11" s="22">
        <v>0</v>
      </c>
      <c r="K11" s="22">
        <v>0</v>
      </c>
      <c r="L11" s="22">
        <f t="shared" si="0"/>
        <v>0</v>
      </c>
      <c r="M11" s="22">
        <v>1791</v>
      </c>
      <c r="N11" s="27">
        <f t="shared" si="1"/>
        <v>2513</v>
      </c>
      <c r="O11" s="22">
        <f t="shared" si="2"/>
        <v>1344</v>
      </c>
      <c r="P11" s="32"/>
    </row>
    <row r="12" spans="2:16" ht="15">
      <c r="B12" s="22">
        <v>8</v>
      </c>
      <c r="C12" s="23" t="s">
        <v>35</v>
      </c>
      <c r="D12" s="22">
        <v>0</v>
      </c>
      <c r="E12" s="22">
        <v>342</v>
      </c>
      <c r="F12" s="22">
        <v>350</v>
      </c>
      <c r="G12" s="22">
        <v>341</v>
      </c>
      <c r="H12" s="22">
        <v>355</v>
      </c>
      <c r="I12" s="22">
        <v>0</v>
      </c>
      <c r="J12" s="22">
        <v>0</v>
      </c>
      <c r="K12" s="22">
        <v>0</v>
      </c>
      <c r="L12" s="22">
        <f t="shared" si="0"/>
        <v>0</v>
      </c>
      <c r="M12" s="22">
        <v>1057</v>
      </c>
      <c r="N12" s="27">
        <f t="shared" si="1"/>
        <v>2445</v>
      </c>
      <c r="O12" s="22">
        <f t="shared" si="2"/>
        <v>68</v>
      </c>
      <c r="P12" s="32"/>
    </row>
    <row r="13" spans="2:16" ht="15">
      <c r="B13" s="22">
        <v>9</v>
      </c>
      <c r="C13" s="23" t="s">
        <v>36</v>
      </c>
      <c r="D13" s="25">
        <v>286</v>
      </c>
      <c r="E13" s="25">
        <v>0</v>
      </c>
      <c r="F13" s="25">
        <v>0</v>
      </c>
      <c r="G13" s="25">
        <v>0</v>
      </c>
      <c r="H13" s="25">
        <v>290</v>
      </c>
      <c r="I13" s="25">
        <v>0</v>
      </c>
      <c r="J13" s="25">
        <v>0</v>
      </c>
      <c r="K13" s="25">
        <v>0</v>
      </c>
      <c r="L13" s="22">
        <f t="shared" si="0"/>
        <v>0</v>
      </c>
      <c r="M13" s="22">
        <v>1170</v>
      </c>
      <c r="N13" s="27">
        <f t="shared" si="1"/>
        <v>1746</v>
      </c>
      <c r="O13" s="22">
        <f t="shared" si="2"/>
        <v>699</v>
      </c>
      <c r="P13" s="32"/>
    </row>
    <row r="14" spans="2:16" ht="15">
      <c r="B14" s="22">
        <v>10</v>
      </c>
      <c r="C14" s="23" t="s">
        <v>62</v>
      </c>
      <c r="D14" s="22">
        <v>192</v>
      </c>
      <c r="E14" s="22">
        <v>255</v>
      </c>
      <c r="F14" s="22">
        <v>251</v>
      </c>
      <c r="G14" s="22">
        <v>284</v>
      </c>
      <c r="H14" s="22">
        <v>0</v>
      </c>
      <c r="I14" s="22">
        <v>272</v>
      </c>
      <c r="J14" s="22">
        <v>264</v>
      </c>
      <c r="K14" s="22">
        <v>0</v>
      </c>
      <c r="L14" s="22">
        <f t="shared" si="0"/>
        <v>0</v>
      </c>
      <c r="M14" s="22">
        <v>0</v>
      </c>
      <c r="N14" s="27">
        <f t="shared" si="1"/>
        <v>1518</v>
      </c>
      <c r="O14" s="22">
        <f t="shared" si="2"/>
        <v>228</v>
      </c>
      <c r="P14" s="32"/>
    </row>
    <row r="15" spans="2:16" ht="15">
      <c r="B15" s="25">
        <v>11</v>
      </c>
      <c r="C15" s="23" t="s">
        <v>33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f t="shared" si="0"/>
        <v>0</v>
      </c>
      <c r="M15" s="22">
        <v>680</v>
      </c>
      <c r="N15" s="27">
        <f t="shared" si="1"/>
        <v>680</v>
      </c>
      <c r="O15" s="22">
        <f t="shared" si="2"/>
        <v>838</v>
      </c>
      <c r="P15" s="32"/>
    </row>
    <row r="16" spans="2:16" ht="15">
      <c r="B16" s="25">
        <v>12</v>
      </c>
      <c r="C16" s="23" t="s">
        <v>63</v>
      </c>
      <c r="D16" s="22">
        <v>192</v>
      </c>
      <c r="E16" s="22">
        <v>0</v>
      </c>
      <c r="F16" s="22">
        <v>218</v>
      </c>
      <c r="G16" s="22">
        <v>235</v>
      </c>
      <c r="H16" s="22">
        <v>0</v>
      </c>
      <c r="I16" s="22">
        <v>0</v>
      </c>
      <c r="J16" s="22">
        <v>0</v>
      </c>
      <c r="K16" s="22">
        <v>0</v>
      </c>
      <c r="L16" s="22">
        <f t="shared" si="0"/>
        <v>0</v>
      </c>
      <c r="M16" s="22">
        <v>0</v>
      </c>
      <c r="N16" s="27">
        <f t="shared" si="1"/>
        <v>645</v>
      </c>
      <c r="O16" s="22">
        <f t="shared" si="2"/>
        <v>35</v>
      </c>
      <c r="P16" s="32"/>
    </row>
    <row r="17" spans="2:16" ht="15">
      <c r="B17" s="25">
        <v>13</v>
      </c>
      <c r="C17" s="23" t="s">
        <v>25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2">
        <f t="shared" si="0"/>
        <v>0</v>
      </c>
      <c r="M17" s="22">
        <v>304</v>
      </c>
      <c r="N17" s="27">
        <f t="shared" si="1"/>
        <v>304</v>
      </c>
      <c r="O17" s="22">
        <f t="shared" si="2"/>
        <v>341</v>
      </c>
      <c r="P17" s="32"/>
    </row>
    <row r="18" spans="2:15" ht="15">
      <c r="B18" s="25">
        <v>14</v>
      </c>
      <c r="C18" s="23" t="s">
        <v>44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f t="shared" si="0"/>
        <v>0</v>
      </c>
      <c r="M18" s="22">
        <v>294</v>
      </c>
      <c r="N18" s="27">
        <f t="shared" si="1"/>
        <v>294</v>
      </c>
      <c r="O18" s="22">
        <f t="shared" si="2"/>
        <v>10</v>
      </c>
    </row>
    <row r="20" spans="2:15" s="20" customFormat="1" ht="26.25">
      <c r="B20" s="19"/>
      <c r="C20" s="52" t="s">
        <v>52</v>
      </c>
      <c r="D20" s="52"/>
      <c r="E20" s="52"/>
      <c r="F20" s="52"/>
      <c r="G20" s="52"/>
      <c r="H20" s="52"/>
      <c r="I20" s="52"/>
      <c r="J20" s="52"/>
      <c r="K20" s="52"/>
      <c r="L20" s="53" t="s">
        <v>16</v>
      </c>
      <c r="M20" s="53"/>
      <c r="N20" s="53"/>
      <c r="O20" s="19"/>
    </row>
    <row r="21" spans="2:15" ht="15" customHeight="1">
      <c r="B21" s="54"/>
      <c r="C21" s="54" t="s">
        <v>0</v>
      </c>
      <c r="D21" s="35" t="s">
        <v>1</v>
      </c>
      <c r="E21" s="35" t="s">
        <v>2</v>
      </c>
      <c r="F21" s="35" t="s">
        <v>3</v>
      </c>
      <c r="G21" s="35" t="s">
        <v>4</v>
      </c>
      <c r="H21" s="35" t="s">
        <v>5</v>
      </c>
      <c r="I21" s="35" t="s">
        <v>6</v>
      </c>
      <c r="J21" s="35" t="s">
        <v>7</v>
      </c>
      <c r="K21" s="35" t="s">
        <v>8</v>
      </c>
      <c r="L21" s="56" t="s">
        <v>12</v>
      </c>
      <c r="M21" s="58" t="s">
        <v>26</v>
      </c>
      <c r="N21" s="56" t="s">
        <v>14</v>
      </c>
      <c r="O21" s="37" t="s">
        <v>49</v>
      </c>
    </row>
    <row r="22" spans="2:15" ht="15">
      <c r="B22" s="55"/>
      <c r="C22" s="55"/>
      <c r="D22" s="21">
        <f>pionirji!$D$18</f>
        <v>41009</v>
      </c>
      <c r="E22" s="21">
        <v>41012</v>
      </c>
      <c r="F22" s="21">
        <v>41016</v>
      </c>
      <c r="G22" s="21">
        <v>41019</v>
      </c>
      <c r="H22" s="21">
        <v>41023</v>
      </c>
      <c r="I22" s="21">
        <v>41037</v>
      </c>
      <c r="J22" s="21">
        <v>41040</v>
      </c>
      <c r="K22" s="21">
        <v>41044</v>
      </c>
      <c r="L22" s="57"/>
      <c r="M22" s="59"/>
      <c r="N22" s="57"/>
      <c r="O22" s="37"/>
    </row>
    <row r="23" spans="2:15" ht="15">
      <c r="B23" s="22">
        <v>1</v>
      </c>
      <c r="C23" s="23" t="s">
        <v>9</v>
      </c>
      <c r="D23" s="22">
        <f>185+182</f>
        <v>367</v>
      </c>
      <c r="E23" s="22">
        <v>357</v>
      </c>
      <c r="F23" s="22">
        <v>354</v>
      </c>
      <c r="G23" s="22">
        <v>0</v>
      </c>
      <c r="H23" s="22">
        <v>363</v>
      </c>
      <c r="I23" s="22">
        <v>353</v>
      </c>
      <c r="J23" s="22">
        <f>178+177</f>
        <v>355</v>
      </c>
      <c r="K23" s="22">
        <v>355</v>
      </c>
      <c r="L23" s="22">
        <f aca="true" t="shared" si="3" ref="L23:L35">MIN(D23,E23,F23,G23,H23,I23,J23,K23)</f>
        <v>0</v>
      </c>
      <c r="M23" s="27">
        <f aca="true" t="shared" si="4" ref="M23:M35">SUM(D23:K23)-L23</f>
        <v>2504</v>
      </c>
      <c r="N23" s="22" t="s">
        <v>13</v>
      </c>
      <c r="O23" s="32">
        <f>AVERAGE(H23:K23,D23:F23)</f>
        <v>357.7142857142857</v>
      </c>
    </row>
    <row r="24" spans="2:15" ht="15">
      <c r="B24" s="22">
        <v>2</v>
      </c>
      <c r="C24" s="24" t="s">
        <v>11</v>
      </c>
      <c r="D24" s="22">
        <f>170+176</f>
        <v>346</v>
      </c>
      <c r="E24" s="22">
        <v>346</v>
      </c>
      <c r="F24" s="22">
        <v>338</v>
      </c>
      <c r="G24" s="22">
        <v>335</v>
      </c>
      <c r="H24" s="22">
        <v>345</v>
      </c>
      <c r="I24" s="22">
        <v>347</v>
      </c>
      <c r="J24" s="22">
        <f>167+155</f>
        <v>322</v>
      </c>
      <c r="K24" s="22">
        <v>335</v>
      </c>
      <c r="L24" s="22">
        <f t="shared" si="3"/>
        <v>322</v>
      </c>
      <c r="M24" s="27">
        <f t="shared" si="4"/>
        <v>2392</v>
      </c>
      <c r="N24" s="22">
        <f aca="true" t="shared" si="5" ref="N24:N35">M23-M24</f>
        <v>112</v>
      </c>
      <c r="O24" s="32">
        <f>AVERAGE(D24:K24)</f>
        <v>339.25</v>
      </c>
    </row>
    <row r="25" spans="2:15" ht="15">
      <c r="B25" s="22">
        <v>3</v>
      </c>
      <c r="C25" s="23" t="s">
        <v>24</v>
      </c>
      <c r="D25" s="25">
        <f>171+168</f>
        <v>339</v>
      </c>
      <c r="E25" s="25">
        <v>329</v>
      </c>
      <c r="F25" s="25">
        <v>343</v>
      </c>
      <c r="G25" s="25">
        <v>337</v>
      </c>
      <c r="H25" s="25">
        <v>337</v>
      </c>
      <c r="I25" s="25">
        <v>319</v>
      </c>
      <c r="J25" s="25">
        <f>149+162</f>
        <v>311</v>
      </c>
      <c r="K25" s="25">
        <v>328</v>
      </c>
      <c r="L25" s="22">
        <f t="shared" si="3"/>
        <v>311</v>
      </c>
      <c r="M25" s="28">
        <f t="shared" si="4"/>
        <v>2332</v>
      </c>
      <c r="N25" s="22">
        <f t="shared" si="5"/>
        <v>60</v>
      </c>
      <c r="O25" s="32">
        <f>AVERAGE(D25:K25)</f>
        <v>330.375</v>
      </c>
    </row>
    <row r="26" spans="2:15" ht="15">
      <c r="B26" s="22">
        <v>4</v>
      </c>
      <c r="C26" s="23" t="s">
        <v>15</v>
      </c>
      <c r="D26" s="22">
        <f>159+169</f>
        <v>328</v>
      </c>
      <c r="E26" s="22">
        <v>316</v>
      </c>
      <c r="F26" s="22">
        <v>331</v>
      </c>
      <c r="G26" s="22">
        <v>330</v>
      </c>
      <c r="H26" s="22">
        <v>330</v>
      </c>
      <c r="I26" s="22">
        <v>326</v>
      </c>
      <c r="J26" s="22">
        <v>0</v>
      </c>
      <c r="K26" s="22">
        <v>335</v>
      </c>
      <c r="L26" s="22">
        <f t="shared" si="3"/>
        <v>0</v>
      </c>
      <c r="M26" s="27">
        <f t="shared" si="4"/>
        <v>2296</v>
      </c>
      <c r="N26" s="22">
        <f t="shared" si="5"/>
        <v>36</v>
      </c>
      <c r="O26" s="32">
        <f>AVERAGE(D26:I26,K26)</f>
        <v>328</v>
      </c>
    </row>
    <row r="27" spans="2:15" ht="15">
      <c r="B27" s="22">
        <v>5</v>
      </c>
      <c r="C27" s="23" t="s">
        <v>32</v>
      </c>
      <c r="D27" s="22">
        <f>152+156</f>
        <v>308</v>
      </c>
      <c r="E27" s="22">
        <v>331</v>
      </c>
      <c r="F27" s="22">
        <v>315</v>
      </c>
      <c r="G27" s="22">
        <v>0</v>
      </c>
      <c r="H27" s="22">
        <v>329</v>
      </c>
      <c r="I27" s="22">
        <v>325</v>
      </c>
      <c r="J27" s="22">
        <f>161+159</f>
        <v>320</v>
      </c>
      <c r="K27" s="22">
        <v>334</v>
      </c>
      <c r="L27" s="22">
        <f t="shared" si="3"/>
        <v>0</v>
      </c>
      <c r="M27" s="27">
        <f t="shared" si="4"/>
        <v>2262</v>
      </c>
      <c r="N27" s="22">
        <f t="shared" si="5"/>
        <v>34</v>
      </c>
      <c r="O27" s="32">
        <f>AVERAGE(H27:K27,D27:F27)</f>
        <v>323.14285714285717</v>
      </c>
    </row>
    <row r="28" spans="2:15" ht="15">
      <c r="B28" s="22">
        <v>6</v>
      </c>
      <c r="C28" s="23" t="s">
        <v>34</v>
      </c>
      <c r="D28" s="22">
        <f>144+131</f>
        <v>275</v>
      </c>
      <c r="E28" s="22">
        <v>261</v>
      </c>
      <c r="F28" s="22">
        <v>275</v>
      </c>
      <c r="G28" s="22">
        <v>298</v>
      </c>
      <c r="H28" s="22">
        <v>287</v>
      </c>
      <c r="I28" s="22">
        <v>283</v>
      </c>
      <c r="J28" s="22">
        <f>136+124</f>
        <v>260</v>
      </c>
      <c r="K28" s="22">
        <v>283</v>
      </c>
      <c r="L28" s="22">
        <f t="shared" si="3"/>
        <v>260</v>
      </c>
      <c r="M28" s="27">
        <f t="shared" si="4"/>
        <v>1962</v>
      </c>
      <c r="N28" s="22">
        <f t="shared" si="5"/>
        <v>300</v>
      </c>
      <c r="O28" s="32">
        <f>AVERAGE(D28:H28)</f>
        <v>279.2</v>
      </c>
    </row>
    <row r="29" spans="2:15" ht="15">
      <c r="B29" s="22">
        <v>7</v>
      </c>
      <c r="C29" s="23" t="s">
        <v>10</v>
      </c>
      <c r="D29" s="22">
        <f>180+172</f>
        <v>352</v>
      </c>
      <c r="E29" s="22">
        <v>355</v>
      </c>
      <c r="F29" s="22">
        <v>363</v>
      </c>
      <c r="G29" s="22">
        <v>359</v>
      </c>
      <c r="H29" s="22">
        <v>362</v>
      </c>
      <c r="I29" s="22">
        <v>0</v>
      </c>
      <c r="J29" s="22">
        <v>0</v>
      </c>
      <c r="K29" s="22">
        <v>0</v>
      </c>
      <c r="L29" s="22">
        <f t="shared" si="3"/>
        <v>0</v>
      </c>
      <c r="M29" s="27">
        <f t="shared" si="4"/>
        <v>1791</v>
      </c>
      <c r="N29" s="22">
        <f t="shared" si="5"/>
        <v>171</v>
      </c>
      <c r="O29" s="32">
        <f>AVERAGE(D29:K29)</f>
        <v>223.875</v>
      </c>
    </row>
    <row r="30" spans="2:15" ht="15">
      <c r="B30" s="22">
        <v>8</v>
      </c>
      <c r="C30" s="23" t="s">
        <v>36</v>
      </c>
      <c r="D30" s="25">
        <v>0</v>
      </c>
      <c r="E30" s="25">
        <v>294</v>
      </c>
      <c r="F30" s="25">
        <v>300</v>
      </c>
      <c r="G30" s="25">
        <v>295</v>
      </c>
      <c r="H30" s="25">
        <v>281</v>
      </c>
      <c r="I30" s="25">
        <v>0</v>
      </c>
      <c r="J30" s="25">
        <v>0</v>
      </c>
      <c r="K30" s="25">
        <v>0</v>
      </c>
      <c r="L30" s="22">
        <f t="shared" si="3"/>
        <v>0</v>
      </c>
      <c r="M30" s="28">
        <f t="shared" si="4"/>
        <v>1170</v>
      </c>
      <c r="N30" s="22">
        <f t="shared" si="5"/>
        <v>621</v>
      </c>
      <c r="O30" s="32">
        <f>AVERAGE(E30:H30)</f>
        <v>292.5</v>
      </c>
    </row>
    <row r="31" spans="2:15" ht="15">
      <c r="B31" s="22">
        <v>9</v>
      </c>
      <c r="C31" s="23" t="s">
        <v>35</v>
      </c>
      <c r="D31" s="22">
        <v>0</v>
      </c>
      <c r="E31" s="22">
        <v>348</v>
      </c>
      <c r="F31" s="22">
        <v>0</v>
      </c>
      <c r="G31" s="22">
        <v>359</v>
      </c>
      <c r="H31" s="22">
        <v>0</v>
      </c>
      <c r="I31" s="22">
        <v>350</v>
      </c>
      <c r="J31" s="22">
        <v>0</v>
      </c>
      <c r="K31" s="22">
        <v>0</v>
      </c>
      <c r="L31" s="22">
        <f t="shared" si="3"/>
        <v>0</v>
      </c>
      <c r="M31" s="27">
        <f t="shared" si="4"/>
        <v>1057</v>
      </c>
      <c r="N31" s="22">
        <f t="shared" si="5"/>
        <v>113</v>
      </c>
      <c r="O31" s="32">
        <f>AVERAGE(E31,G31,I31)</f>
        <v>352.3333333333333</v>
      </c>
    </row>
    <row r="32" spans="2:15" ht="15">
      <c r="B32" s="22">
        <v>10</v>
      </c>
      <c r="C32" s="23" t="s">
        <v>33</v>
      </c>
      <c r="D32" s="22">
        <f>128+103</f>
        <v>231</v>
      </c>
      <c r="E32" s="22">
        <v>0</v>
      </c>
      <c r="F32" s="22">
        <v>226</v>
      </c>
      <c r="G32" s="22">
        <v>223</v>
      </c>
      <c r="H32" s="22">
        <v>0</v>
      </c>
      <c r="I32" s="22">
        <v>0</v>
      </c>
      <c r="J32" s="22">
        <v>0</v>
      </c>
      <c r="K32" s="22">
        <v>0</v>
      </c>
      <c r="L32" s="22">
        <f t="shared" si="3"/>
        <v>0</v>
      </c>
      <c r="M32" s="27">
        <f t="shared" si="4"/>
        <v>680</v>
      </c>
      <c r="N32" s="22">
        <f t="shared" si="5"/>
        <v>377</v>
      </c>
      <c r="O32" s="32">
        <f>AVERAGE(D32,F32,G32)</f>
        <v>226.66666666666666</v>
      </c>
    </row>
    <row r="33" spans="2:15" ht="15">
      <c r="B33" s="25">
        <v>11</v>
      </c>
      <c r="C33" s="23" t="s">
        <v>25</v>
      </c>
      <c r="D33" s="25">
        <f>148+156</f>
        <v>304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2">
        <f t="shared" si="3"/>
        <v>0</v>
      </c>
      <c r="M33" s="28">
        <f t="shared" si="4"/>
        <v>304</v>
      </c>
      <c r="N33" s="22">
        <f t="shared" si="5"/>
        <v>376</v>
      </c>
      <c r="O33" s="32">
        <f>AVERAGE(D33)</f>
        <v>304</v>
      </c>
    </row>
    <row r="34" spans="2:15" ht="15">
      <c r="B34" s="25">
        <v>12</v>
      </c>
      <c r="C34" s="23" t="s">
        <v>44</v>
      </c>
      <c r="D34" s="22">
        <v>0</v>
      </c>
      <c r="E34" s="22">
        <v>0</v>
      </c>
      <c r="F34" s="22">
        <v>0</v>
      </c>
      <c r="G34" s="22">
        <v>0</v>
      </c>
      <c r="H34" s="22">
        <v>294</v>
      </c>
      <c r="I34" s="22">
        <v>0</v>
      </c>
      <c r="J34" s="22">
        <v>0</v>
      </c>
      <c r="K34" s="22">
        <v>0</v>
      </c>
      <c r="L34" s="22">
        <f t="shared" si="3"/>
        <v>0</v>
      </c>
      <c r="M34" s="27">
        <f t="shared" si="4"/>
        <v>294</v>
      </c>
      <c r="N34" s="22">
        <f t="shared" si="5"/>
        <v>10</v>
      </c>
      <c r="O34" s="32">
        <f>AVERAGE(H34)</f>
        <v>294</v>
      </c>
    </row>
    <row r="35" spans="2:15" ht="15">
      <c r="B35" s="25">
        <v>13</v>
      </c>
      <c r="C35" s="23"/>
      <c r="D35" s="22"/>
      <c r="E35" s="22"/>
      <c r="F35" s="22"/>
      <c r="G35" s="22"/>
      <c r="H35" s="22"/>
      <c r="I35" s="22"/>
      <c r="J35" s="22"/>
      <c r="K35" s="22"/>
      <c r="L35" s="22">
        <f t="shared" si="3"/>
        <v>0</v>
      </c>
      <c r="M35" s="27">
        <f t="shared" si="4"/>
        <v>0</v>
      </c>
      <c r="N35" s="22">
        <f t="shared" si="5"/>
        <v>294</v>
      </c>
      <c r="O35" s="32"/>
    </row>
    <row r="37" ht="15">
      <c r="G37" s="8"/>
    </row>
  </sheetData>
  <sheetProtection/>
  <mergeCells count="17">
    <mergeCell ref="P3:P4"/>
    <mergeCell ref="M3:M4"/>
    <mergeCell ref="C2:K2"/>
    <mergeCell ref="L2:N2"/>
    <mergeCell ref="B3:B4"/>
    <mergeCell ref="C3:C4"/>
    <mergeCell ref="L3:L4"/>
    <mergeCell ref="N3:N4"/>
    <mergeCell ref="O3:O4"/>
    <mergeCell ref="O21:O22"/>
    <mergeCell ref="C20:K20"/>
    <mergeCell ref="L20:N20"/>
    <mergeCell ref="B21:B22"/>
    <mergeCell ref="C21:C22"/>
    <mergeCell ref="L21:L22"/>
    <mergeCell ref="M21:M22"/>
    <mergeCell ref="N21:N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5" sqref="I5"/>
    </sheetView>
  </sheetViews>
  <sheetFormatPr defaultColWidth="9.140625" defaultRowHeight="15"/>
  <sheetData>
    <row r="1" spans="1:10" ht="15">
      <c r="A1" t="s">
        <v>37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3:10" ht="15">
      <c r="C2" s="31">
        <v>41009</v>
      </c>
      <c r="D2" s="31">
        <v>41011</v>
      </c>
      <c r="E2" s="31">
        <v>41016</v>
      </c>
      <c r="F2" s="31">
        <v>41019</v>
      </c>
      <c r="G2" s="31">
        <v>41023</v>
      </c>
      <c r="H2" s="31">
        <v>41037</v>
      </c>
      <c r="I2" s="31">
        <v>41040</v>
      </c>
      <c r="J2" s="31">
        <v>41044</v>
      </c>
    </row>
    <row r="3" spans="3:10" ht="15">
      <c r="C3" s="26" t="s">
        <v>38</v>
      </c>
      <c r="D3" s="26" t="s">
        <v>39</v>
      </c>
      <c r="E3" s="26" t="s">
        <v>40</v>
      </c>
      <c r="F3" s="26" t="s">
        <v>41</v>
      </c>
      <c r="G3" s="26" t="s">
        <v>42</v>
      </c>
      <c r="H3" s="26" t="s">
        <v>47</v>
      </c>
      <c r="I3" s="26" t="s">
        <v>38</v>
      </c>
      <c r="J3" s="26" t="s">
        <v>48</v>
      </c>
    </row>
    <row r="5" spans="2:10" ht="15">
      <c r="B5" t="s">
        <v>53</v>
      </c>
      <c r="C5" t="s">
        <v>51</v>
      </c>
      <c r="D5" t="s">
        <v>54</v>
      </c>
      <c r="E5" t="s">
        <v>58</v>
      </c>
      <c r="F5" t="s">
        <v>57</v>
      </c>
      <c r="G5" t="s">
        <v>60</v>
      </c>
      <c r="H5" t="s">
        <v>59</v>
      </c>
      <c r="I5" s="31">
        <v>41289</v>
      </c>
      <c r="J5" s="31">
        <v>41292</v>
      </c>
    </row>
    <row r="6" spans="3:9" ht="15">
      <c r="C6" t="s">
        <v>61</v>
      </c>
      <c r="D6" t="s">
        <v>55</v>
      </c>
      <c r="E6" t="s">
        <v>56</v>
      </c>
      <c r="F6" t="s">
        <v>39</v>
      </c>
      <c r="G6" t="s">
        <v>40</v>
      </c>
      <c r="H6" t="s">
        <v>42</v>
      </c>
      <c r="I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xp</cp:lastModifiedBy>
  <dcterms:created xsi:type="dcterms:W3CDTF">2010-03-20T19:21:33Z</dcterms:created>
  <dcterms:modified xsi:type="dcterms:W3CDTF">2013-02-05T17:58:25Z</dcterms:modified>
  <cp:category/>
  <cp:version/>
  <cp:contentType/>
  <cp:contentStatus/>
</cp:coreProperties>
</file>